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# UTN 2021\2021-Modelos\UTN-FRBA_Examen_Excel_Fundamentos_2003_Julio_Final\UTN-FRBA Examen Excel Fundamentos 2003_Julio_Final\"/>
    </mc:Choice>
  </mc:AlternateContent>
  <xr:revisionPtr revIDLastSave="0" documentId="13_ncr:1_{C75DA100-423B-4F60-8868-3D67BF9B4107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Vistas por Año" sheetId="1" r:id="rId1"/>
    <sheet name="Analisis por Año" sheetId="2" r:id="rId2"/>
    <sheet name="Datos" sheetId="4" r:id="rId3"/>
    <sheet name="Ranking Global" sheetId="5" r:id="rId4"/>
  </sheets>
  <definedNames>
    <definedName name="_xlnm._FilterDatabase" localSheetId="0" hidden="1">'Vistas por Año'!$A$9:$E$39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4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10" i="1"/>
  <c r="C7" i="2" l="1"/>
  <c r="D7" i="2"/>
  <c r="B7" i="2"/>
  <c r="C43" i="1"/>
  <c r="C42" i="1"/>
  <c r="C41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10" i="1"/>
  <c r="A21" i="1"/>
  <c r="A25" i="1"/>
  <c r="A32" i="1"/>
  <c r="A31" i="1"/>
  <c r="A30" i="1"/>
  <c r="A15" i="1"/>
  <c r="A24" i="1"/>
  <c r="A36" i="1"/>
  <c r="A10" i="1"/>
  <c r="A38" i="1"/>
  <c r="A29" i="1"/>
  <c r="A16" i="1"/>
  <c r="A20" i="1"/>
  <c r="A19" i="1"/>
  <c r="A39" i="1"/>
  <c r="A17" i="1"/>
  <c r="A12" i="1"/>
  <c r="A14" i="1"/>
  <c r="A34" i="1"/>
  <c r="A13" i="1"/>
  <c r="A33" i="1"/>
  <c r="A35" i="1"/>
  <c r="A11" i="1"/>
  <c r="A28" i="1"/>
  <c r="A18" i="1"/>
  <c r="A27" i="1"/>
  <c r="A23" i="1"/>
  <c r="A26" i="1"/>
  <c r="A22" i="1"/>
  <c r="A37" i="1"/>
  <c r="D6" i="2" l="1"/>
  <c r="F7" i="2"/>
  <c r="B8" i="2" s="1"/>
  <c r="C6" i="2"/>
  <c r="B6" i="2"/>
  <c r="C8" i="2" l="1"/>
  <c r="D8" i="2"/>
</calcChain>
</file>

<file path=xl/sharedStrings.xml><?xml version="1.0" encoding="utf-8"?>
<sst xmlns="http://schemas.openxmlformats.org/spreadsheetml/2006/main" count="123" uniqueCount="101">
  <si>
    <t>Videos más vistos en YouTube por año</t>
  </si>
  <si>
    <t>Año</t>
  </si>
  <si>
    <t>Artista</t>
  </si>
  <si>
    <t>Blackpink</t>
  </si>
  <si>
    <t>Maroon 5 feat. Cardi B</t>
  </si>
  <si>
    <t>Cocomelon Nursery Rhymes</t>
  </si>
  <si>
    <t>Billie Eilish</t>
  </si>
  <si>
    <t>Kids Diana Show</t>
  </si>
  <si>
    <t>Becky G y Natti Natasha</t>
  </si>
  <si>
    <t>Tones and I</t>
  </si>
  <si>
    <t>Shawn Mendes, Camila Cabello</t>
  </si>
  <si>
    <t>El Chombo feat. Cutty Ranks</t>
  </si>
  <si>
    <t>Rosalía y J Balvin ft. El Guincho</t>
  </si>
  <si>
    <t>DJ Snake feat. Ozuna, Cardi B, Selena Gomez.</t>
  </si>
  <si>
    <t>Casper, Nio García, Darell,</t>
  </si>
  <si>
    <t>Pedro Capó feat. Farruko</t>
  </si>
  <si>
    <t>Daddy Yankee</t>
  </si>
  <si>
    <t>Daddy Yankee ft. Snow</t>
  </si>
  <si>
    <t>Nicky Jam feat. J Balvin</t>
  </si>
  <si>
    <t>Anuel AA, Daddy Yankee, Karol G, Ozuna y J Balvin</t>
  </si>
  <si>
    <t>Anuel AA, Karol G</t>
  </si>
  <si>
    <t>Jhay Cortez ft. J Balvin y Bad Bunny</t>
  </si>
  <si>
    <t>Costo por Visita</t>
  </si>
  <si>
    <t>Me gusta (millones)</t>
  </si>
  <si>
    <t>Visualizaciones (millones)</t>
  </si>
  <si>
    <t>Dua Lipa</t>
  </si>
  <si>
    <t>The Weeknd</t>
  </si>
  <si>
    <t>Bad Bunny</t>
  </si>
  <si>
    <t>Bill Withers</t>
  </si>
  <si>
    <t>Ed Sheeran</t>
  </si>
  <si>
    <t>iTunes</t>
  </si>
  <si>
    <t>Spotify</t>
  </si>
  <si>
    <t>Apple M</t>
  </si>
  <si>
    <t>YouTube</t>
  </si>
  <si>
    <t>Luis Fonsi feat. Daddy Yankee</t>
  </si>
  <si>
    <t>J Balvin feat. Willy William</t>
  </si>
  <si>
    <t>Natti Natasha feat. Ozuna</t>
  </si>
  <si>
    <t>Luis Fonsi feat. Demi Lovato</t>
  </si>
  <si>
    <t>Becky G feat.Bad Bunny</t>
  </si>
  <si>
    <t>The Chainsmokers y Coldplay</t>
  </si>
  <si>
    <t>Camila Cabello feat. Young Thug</t>
  </si>
  <si>
    <t>Total Usuarios de  Redes Sociales</t>
  </si>
  <si>
    <t>Total Usuarios de Internet</t>
  </si>
  <si>
    <t>Total de Visualizaciones (millones)</t>
  </si>
  <si>
    <t>Máxima cantidad de Me gusta</t>
  </si>
  <si>
    <r>
      <t xml:space="preserve">Cantidad de Artistas que </t>
    </r>
    <r>
      <rPr>
        <b/>
        <sz val="11"/>
        <color theme="1"/>
        <rFont val="Calibri"/>
        <family val="2"/>
        <scheme val="minor"/>
      </rPr>
      <t>NO son de  Estados Unidos</t>
    </r>
  </si>
  <si>
    <t>"Despacito"</t>
  </si>
  <si>
    <t>"Shape of You"</t>
  </si>
  <si>
    <t>"Mi gente"</t>
  </si>
  <si>
    <t>"Perfect"</t>
  </si>
  <si>
    <t>"New Rules"</t>
  </si>
  <si>
    <t>"Criminal"</t>
  </si>
  <si>
    <t>"Échame la culpa"</t>
  </si>
  <si>
    <t>"Mayores"</t>
  </si>
  <si>
    <t>"Something Just like This"</t>
  </si>
  <si>
    <t>"Havana (Audio)"</t>
  </si>
  <si>
    <t>"Girls like you"</t>
  </si>
  <si>
    <t>"Bath Song"</t>
  </si>
  <si>
    <t>"Yes Yes Vegetables Song"</t>
  </si>
  <si>
    <t>"Te boté (Remix)"</t>
  </si>
  <si>
    <t>"Dame tu cosita"</t>
  </si>
  <si>
    <t>"Calma (Remix)"</t>
  </si>
  <si>
    <t>"X (Equis)"</t>
  </si>
  <si>
    <t>"Taki Taki"</t>
  </si>
  <si>
    <t>"Sin pijama"</t>
  </si>
  <si>
    <t>"Dura"</t>
  </si>
  <si>
    <t>"Con calma"</t>
  </si>
  <si>
    <t>"Con Altura"</t>
  </si>
  <si>
    <t>"China"</t>
  </si>
  <si>
    <t>"Secreto"</t>
  </si>
  <si>
    <t>"No Me Conoce (Remix)"</t>
  </si>
  <si>
    <t>"Señorita"</t>
  </si>
  <si>
    <t>"Dance Monkey"</t>
  </si>
  <si>
    <t>"Bad Guy"</t>
  </si>
  <si>
    <t>"Diana Pretend Play with Princess Carriage Inflatable Toy"</t>
  </si>
  <si>
    <t>"Kill This Love"</t>
  </si>
  <si>
    <t>Total de ganancia</t>
  </si>
  <si>
    <t>Fecha de Publicación</t>
  </si>
  <si>
    <t>Nombre y Artista</t>
  </si>
  <si>
    <t>Nombre de la canción</t>
  </si>
  <si>
    <t xml:space="preserve">Análisis anual de Youtube </t>
  </si>
  <si>
    <t>Ranking de artistas</t>
  </si>
  <si>
    <t>No Me gusta (millones)</t>
  </si>
  <si>
    <t xml:space="preserve"> Ganancia  </t>
  </si>
  <si>
    <t>Origen</t>
  </si>
  <si>
    <t xml:space="preserve"> Puerto Rico</t>
  </si>
  <si>
    <t xml:space="preserve"> Reino Unido</t>
  </si>
  <si>
    <t xml:space="preserve"> Estados Unidos</t>
  </si>
  <si>
    <t>Estados Unidos</t>
  </si>
  <si>
    <t>Cuba</t>
  </si>
  <si>
    <t>Puerto Rico</t>
  </si>
  <si>
    <t>Panamá</t>
  </si>
  <si>
    <t>Francia</t>
  </si>
  <si>
    <t>Estados Unidos </t>
  </si>
  <si>
    <t>España</t>
  </si>
  <si>
    <t>Australia</t>
  </si>
  <si>
    <t xml:space="preserve">Total Usuarios de Internet </t>
  </si>
  <si>
    <t>Total Anual de Usuarios de Internet</t>
  </si>
  <si>
    <t>Porcentaje de Usuarios de Internet</t>
  </si>
  <si>
    <t>Cantidad de Artistas que no tiene Origen</t>
  </si>
  <si>
    <t>Muy Vistas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</si>
</sst>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0.0"/>
    <numFmt numFmtId="167" formatCode="_-* #,##0.00\ [$€-C0A]_-;\-* #,##0.00\ [$€-C0A]_-;_-* &quot;-&quot;??\ [$€-C0A]_-;_-@_-"/>
    <numFmt numFmtId="168" formatCode="_ * #,##0_ ;_ * \-#,##0_ ;_ * &quot;-&quot;??_ ;_ @_ "/>
    <numFmt numFmtId="169" formatCode="#,##0.00\ [$€-1];[Red]\-#,##0.00\ [$€-1]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 val="double"/>
      <sz val="22"/>
      <color theme="9" tint="-0.499984740745262"/>
      <name val="Trajan Pro"/>
      <family val="1"/>
    </font>
    <font>
      <b/>
      <sz val="12"/>
      <color rgb="FF222222"/>
      <name val="Arial"/>
      <family val="2"/>
    </font>
    <font>
      <b/>
      <sz val="12"/>
      <color theme="0"/>
      <name val="Arial"/>
      <family val="2"/>
    </font>
    <font>
      <sz val="11"/>
      <color rgb="FF222222"/>
      <name val="Arial"/>
      <family val="2"/>
    </font>
    <font>
      <sz val="11"/>
      <color rgb="FF666666"/>
      <name val="Montserrat"/>
    </font>
    <font>
      <b/>
      <sz val="11"/>
      <color theme="1"/>
      <name val="Calibri"/>
      <family val="2"/>
      <scheme val="minor"/>
    </font>
    <font>
      <b/>
      <sz val="11"/>
      <color rgb="FF222222"/>
      <name val="Arial"/>
      <family val="2"/>
    </font>
    <font>
      <b/>
      <sz val="11"/>
      <color theme="0"/>
      <name val="Arial"/>
      <family val="2"/>
    </font>
    <font>
      <b/>
      <u val="double"/>
      <sz val="20"/>
      <color theme="9" tint="-0.24994659260841701"/>
      <name val="Algerian"/>
      <family val="5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0.34998626667073579"/>
        <bgColor indexed="64"/>
      </patternFill>
    </fill>
  </fills>
  <borders count="23">
    <border>
      <left/>
      <right/>
      <top/>
      <bottom/>
      <diagonal/>
    </border>
    <border>
      <left style="double">
        <color theme="9" tint="-0.499984740745262"/>
      </left>
      <right style="medium">
        <color theme="6"/>
      </right>
      <top style="medium">
        <color rgb="FFA2A9B1"/>
      </top>
      <bottom style="medium">
        <color theme="6"/>
      </bottom>
      <diagonal/>
    </border>
    <border>
      <left style="medium">
        <color theme="6"/>
      </left>
      <right style="medium">
        <color theme="6"/>
      </right>
      <top style="medium">
        <color rgb="FFA2A9B1"/>
      </top>
      <bottom style="medium">
        <color theme="6"/>
      </bottom>
      <diagonal/>
    </border>
    <border>
      <left style="medium">
        <color theme="6"/>
      </left>
      <right style="medium">
        <color theme="6"/>
      </right>
      <top style="medium">
        <color theme="6"/>
      </top>
      <bottom style="medium">
        <color theme="6"/>
      </bottom>
      <diagonal/>
    </border>
    <border>
      <left style="medium">
        <color theme="6"/>
      </left>
      <right/>
      <top style="medium">
        <color rgb="FFA2A9B1"/>
      </top>
      <bottom style="medium">
        <color theme="6"/>
      </bottom>
      <diagonal/>
    </border>
    <border>
      <left/>
      <right style="medium">
        <color theme="6"/>
      </right>
      <top style="medium">
        <color rgb="FFA2A9B1"/>
      </top>
      <bottom style="medium">
        <color theme="6"/>
      </bottom>
      <diagonal/>
    </border>
    <border>
      <left/>
      <right style="medium">
        <color theme="6"/>
      </right>
      <top/>
      <bottom style="medium">
        <color theme="6"/>
      </bottom>
      <diagonal/>
    </border>
    <border>
      <left/>
      <right/>
      <top/>
      <bottom style="medium">
        <color rgb="FFA2A9B1"/>
      </bottom>
      <diagonal/>
    </border>
    <border>
      <left style="double">
        <color theme="9" tint="-0.499984740745262"/>
      </left>
      <right/>
      <top style="double">
        <color theme="9" tint="-0.499984740745262"/>
      </top>
      <bottom style="mediumDashDotDot">
        <color theme="9" tint="-0.499984740745262"/>
      </bottom>
      <diagonal/>
    </border>
    <border>
      <left/>
      <right/>
      <top style="double">
        <color theme="9" tint="-0.499984740745262"/>
      </top>
      <bottom style="mediumDashDotDot">
        <color theme="9" tint="-0.499984740745262"/>
      </bottom>
      <diagonal/>
    </border>
    <border>
      <left/>
      <right style="double">
        <color theme="9" tint="-0.499984740745262"/>
      </right>
      <top style="double">
        <color theme="9" tint="-0.499984740745262"/>
      </top>
      <bottom style="mediumDashDotDot">
        <color theme="9" tint="-0.499984740745262"/>
      </bottom>
      <diagonal/>
    </border>
    <border>
      <left style="double">
        <color theme="9" tint="-0.499984740745262"/>
      </left>
      <right/>
      <top style="mediumDashDotDot">
        <color theme="9" tint="-0.499984740745262"/>
      </top>
      <bottom style="double">
        <color theme="9" tint="-0.499984740745262"/>
      </bottom>
      <diagonal/>
    </border>
    <border>
      <left/>
      <right/>
      <top style="mediumDashDotDot">
        <color theme="9" tint="-0.499984740745262"/>
      </top>
      <bottom style="double">
        <color theme="9" tint="-0.499984740745262"/>
      </bottom>
      <diagonal/>
    </border>
    <border>
      <left/>
      <right style="double">
        <color theme="9" tint="-0.499984740745262"/>
      </right>
      <top style="mediumDashDotDot">
        <color theme="9" tint="-0.499984740745262"/>
      </top>
      <bottom style="double">
        <color theme="9" tint="-0.499984740745262"/>
      </bottom>
      <diagonal/>
    </border>
    <border>
      <left style="double">
        <color theme="9" tint="-0.24994659260841701"/>
      </left>
      <right style="thin">
        <color theme="2" tint="-0.499984740745262"/>
      </right>
      <top style="double">
        <color theme="9" tint="-0.24994659260841701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double">
        <color theme="9" tint="-0.24994659260841701"/>
      </top>
      <bottom style="thin">
        <color theme="2" tint="-0.499984740745262"/>
      </bottom>
      <diagonal/>
    </border>
    <border>
      <left style="thin">
        <color theme="2" tint="-0.499984740745262"/>
      </left>
      <right style="double">
        <color theme="9" tint="-0.24994659260841701"/>
      </right>
      <top style="double">
        <color theme="9" tint="-0.24994659260841701"/>
      </top>
      <bottom style="thin">
        <color theme="2" tint="-0.499984740745262"/>
      </bottom>
      <diagonal/>
    </border>
    <border>
      <left style="double">
        <color theme="9" tint="-0.24994659260841701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double">
        <color theme="9" tint="-0.24994659260841701"/>
      </right>
      <top style="thin">
        <color theme="2" tint="-0.499984740745262"/>
      </top>
      <bottom style="thin">
        <color theme="2" tint="-0.499984740745262"/>
      </bottom>
      <diagonal/>
    </border>
    <border>
      <left style="double">
        <color theme="9" tint="-0.24994659260841701"/>
      </left>
      <right style="thin">
        <color theme="2" tint="-0.499984740745262"/>
      </right>
      <top style="thin">
        <color theme="2" tint="-0.499984740745262"/>
      </top>
      <bottom style="double">
        <color theme="9" tint="-0.2499465926084170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double">
        <color theme="9" tint="-0.24994659260841701"/>
      </bottom>
      <diagonal/>
    </border>
    <border>
      <left style="thin">
        <color theme="2" tint="-0.499984740745262"/>
      </left>
      <right style="double">
        <color theme="9" tint="-0.24994659260841701"/>
      </right>
      <top style="thin">
        <color theme="2" tint="-0.499984740745262"/>
      </top>
      <bottom style="double">
        <color theme="9" tint="-0.24994659260841701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165" fontId="5" fillId="3" borderId="2" xfId="1" applyFont="1" applyFill="1" applyBorder="1" applyAlignment="1">
      <alignment horizontal="center" vertical="center" wrapText="1"/>
    </xf>
    <xf numFmtId="165" fontId="6" fillId="4" borderId="3" xfId="1" applyFont="1" applyFill="1" applyBorder="1" applyAlignment="1">
      <alignment vertical="center" wrapText="1"/>
    </xf>
    <xf numFmtId="165" fontId="0" fillId="0" borderId="0" xfId="1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167" fontId="6" fillId="4" borderId="3" xfId="0" applyNumberFormat="1" applyFont="1" applyFill="1" applyBorder="1" applyAlignment="1">
      <alignment vertical="center" wrapText="1"/>
    </xf>
    <xf numFmtId="167" fontId="6" fillId="4" borderId="3" xfId="2" applyNumberFormat="1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167" fontId="9" fillId="5" borderId="3" xfId="0" applyNumberFormat="1" applyFont="1" applyFill="1" applyBorder="1" applyAlignment="1">
      <alignment vertical="center" wrapText="1"/>
    </xf>
    <xf numFmtId="168" fontId="6" fillId="4" borderId="3" xfId="1" applyNumberFormat="1" applyFont="1" applyFill="1" applyBorder="1" applyAlignment="1">
      <alignment vertical="center" wrapText="1"/>
    </xf>
    <xf numFmtId="165" fontId="6" fillId="6" borderId="3" xfId="1" applyFont="1" applyFill="1" applyBorder="1" applyAlignment="1">
      <alignment vertical="center" wrapText="1"/>
    </xf>
    <xf numFmtId="14" fontId="0" fillId="0" borderId="0" xfId="1" applyNumberFormat="1" applyFont="1"/>
    <xf numFmtId="0" fontId="0" fillId="0" borderId="0" xfId="0"/>
    <xf numFmtId="168" fontId="6" fillId="4" borderId="3" xfId="4" applyNumberFormat="1" applyFont="1" applyFill="1" applyBorder="1" applyAlignment="1">
      <alignment vertical="center" wrapText="1"/>
    </xf>
    <xf numFmtId="10" fontId="6" fillId="4" borderId="3" xfId="3" applyNumberFormat="1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4" borderId="3" xfId="0" applyFont="1" applyFill="1" applyBorder="1" applyAlignment="1">
      <alignment vertical="center" wrapText="1"/>
    </xf>
    <xf numFmtId="49" fontId="0" fillId="0" borderId="0" xfId="0" applyNumberFormat="1"/>
    <xf numFmtId="4" fontId="0" fillId="0" borderId="0" xfId="1" applyNumberFormat="1" applyFont="1"/>
    <xf numFmtId="167" fontId="0" fillId="0" borderId="0" xfId="0" applyNumberFormat="1"/>
    <xf numFmtId="14" fontId="3" fillId="0" borderId="0" xfId="0" applyNumberFormat="1" applyFont="1" applyFill="1" applyAlignment="1">
      <alignment horizontal="center" vertical="center" wrapText="1"/>
    </xf>
    <xf numFmtId="14" fontId="0" fillId="0" borderId="0" xfId="1" applyNumberFormat="1" applyFont="1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0" borderId="0" xfId="1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9" borderId="17" xfId="0" applyFont="1" applyFill="1" applyBorder="1" applyAlignment="1">
      <alignment horizontal="center" vertical="center" wrapText="1"/>
    </xf>
    <xf numFmtId="0" fontId="5" fillId="9" borderId="18" xfId="0" applyFont="1" applyFill="1" applyBorder="1" applyAlignment="1">
      <alignment horizontal="center" vertical="center" wrapText="1"/>
    </xf>
    <xf numFmtId="0" fontId="5" fillId="9" borderId="19" xfId="0" applyFont="1" applyFill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169" fontId="0" fillId="0" borderId="18" xfId="0" applyNumberFormat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169" fontId="0" fillId="0" borderId="21" xfId="0" applyNumberFormat="1" applyBorder="1" applyAlignment="1">
      <alignment wrapText="1"/>
    </xf>
    <xf numFmtId="0" fontId="0" fillId="0" borderId="22" xfId="0" applyBorder="1" applyAlignment="1">
      <alignment wrapText="1"/>
    </xf>
    <xf numFmtId="4" fontId="0" fillId="0" borderId="18" xfId="0" applyNumberFormat="1" applyBorder="1" applyAlignment="1">
      <alignment wrapText="1"/>
    </xf>
    <xf numFmtId="4" fontId="0" fillId="0" borderId="21" xfId="0" applyNumberFormat="1" applyBorder="1" applyAlignment="1">
      <alignment wrapText="1"/>
    </xf>
    <xf numFmtId="4" fontId="6" fillId="4" borderId="3" xfId="0" applyNumberFormat="1" applyFont="1" applyFill="1" applyBorder="1" applyAlignment="1">
      <alignment vertical="center" wrapText="1"/>
    </xf>
    <xf numFmtId="166" fontId="5" fillId="3" borderId="4" xfId="0" applyNumberFormat="1" applyFont="1" applyFill="1" applyBorder="1" applyAlignment="1">
      <alignment horizontal="center" vertical="center" wrapText="1"/>
    </xf>
    <xf numFmtId="166" fontId="5" fillId="3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1" fillId="8" borderId="14" xfId="0" applyFont="1" applyFill="1" applyBorder="1" applyAlignment="1">
      <alignment horizontal="center" vertical="center" wrapText="1"/>
    </xf>
    <xf numFmtId="0" fontId="11" fillId="8" borderId="15" xfId="0" applyFont="1" applyFill="1" applyBorder="1" applyAlignment="1">
      <alignment horizontal="center" vertical="center" wrapText="1"/>
    </xf>
    <xf numFmtId="0" fontId="11" fillId="8" borderId="1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165" fontId="6" fillId="2" borderId="11" xfId="4" applyFont="1" applyFill="1" applyBorder="1" applyAlignment="1">
      <alignment horizontal="center" vertical="center" wrapText="1"/>
    </xf>
    <xf numFmtId="165" fontId="6" fillId="2" borderId="12" xfId="4" applyFont="1" applyFill="1" applyBorder="1" applyAlignment="1">
      <alignment horizontal="center" vertical="center" wrapText="1"/>
    </xf>
    <xf numFmtId="165" fontId="6" fillId="2" borderId="13" xfId="4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</cellXfs>
  <cellStyles count="6">
    <cellStyle name="Millares" xfId="1" builtinId="3"/>
    <cellStyle name="Millares 2" xfId="4" xr:uid="{00000000-0005-0000-0000-000001000000}"/>
    <cellStyle name="Moneda" xfId="2" builtinId="4"/>
    <cellStyle name="Moneda 2" xfId="5" xr:uid="{00000000-0005-0000-0000-000003000000}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image" Target="../media/image3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2000" b="0" i="1" u="dbl">
                <a:solidFill>
                  <a:schemeClr val="accent6">
                    <a:lumMod val="75000"/>
                  </a:scheme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RANKING DE ARTISTAS </a:t>
            </a:r>
          </a:p>
        </c:rich>
      </c:tx>
      <c:layout>
        <c:manualLayout>
          <c:xMode val="edge"/>
          <c:yMode val="edge"/>
          <c:x val="0.30558561583936755"/>
          <c:y val="2.6458333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gradFill flip="none" rotWithShape="1">
          <a:gsLst>
            <a:gs pos="0">
              <a:schemeClr val="accent5">
                <a:lumMod val="5000"/>
                <a:lumOff val="95000"/>
              </a:schemeClr>
            </a:gs>
            <a:gs pos="74000">
              <a:schemeClr val="accent5">
                <a:lumMod val="45000"/>
                <a:lumOff val="55000"/>
              </a:schemeClr>
            </a:gs>
            <a:gs pos="83000">
              <a:schemeClr val="accent5">
                <a:lumMod val="45000"/>
                <a:lumOff val="55000"/>
              </a:schemeClr>
            </a:gs>
            <a:gs pos="100000">
              <a:schemeClr val="accent5">
                <a:lumMod val="30000"/>
                <a:lumOff val="70000"/>
              </a:schemeClr>
            </a:gs>
          </a:gsLst>
          <a:path path="circle">
            <a:fillToRect l="100000" t="100000"/>
          </a:path>
          <a:tileRect r="-100000" b="-100000"/>
        </a:gradFill>
        <a:ln>
          <a:solidFill>
            <a:srgbClr val="FF0000"/>
          </a:solidFill>
        </a:ln>
        <a:effectLst/>
        <a:sp3d>
          <a:contourClr>
            <a:srgbClr val="FF0000"/>
          </a:contourClr>
        </a:sp3d>
      </c:spPr>
    </c:floor>
    <c:sideWall>
      <c:thickness val="0"/>
      <c:spPr>
        <a:gradFill flip="none" rotWithShape="1">
          <a:gsLst>
            <a:gs pos="0">
              <a:schemeClr val="accent5">
                <a:lumMod val="0"/>
                <a:lumOff val="100000"/>
              </a:schemeClr>
            </a:gs>
            <a:gs pos="35000">
              <a:schemeClr val="accent5">
                <a:lumMod val="0"/>
                <a:lumOff val="100000"/>
              </a:schemeClr>
            </a:gs>
            <a:gs pos="100000">
              <a:schemeClr val="accent5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solidFill>
            <a:srgbClr val="FF0000"/>
          </a:solidFill>
        </a:ln>
        <a:effectLst/>
        <a:sp3d>
          <a:contourClr>
            <a:srgbClr val="FF0000"/>
          </a:contourClr>
        </a:sp3d>
      </c:spPr>
    </c:sideWall>
    <c:backWall>
      <c:thickness val="0"/>
      <c:spPr>
        <a:gradFill flip="none" rotWithShape="1">
          <a:gsLst>
            <a:gs pos="0">
              <a:schemeClr val="accent5">
                <a:lumMod val="0"/>
                <a:lumOff val="100000"/>
              </a:schemeClr>
            </a:gs>
            <a:gs pos="35000">
              <a:schemeClr val="accent5">
                <a:lumMod val="0"/>
                <a:lumOff val="100000"/>
              </a:schemeClr>
            </a:gs>
            <a:gs pos="100000">
              <a:schemeClr val="accent5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solidFill>
            <a:srgbClr val="FF0000"/>
          </a:solidFill>
        </a:ln>
        <a:effectLst/>
        <a:sp3d>
          <a:contourClr>
            <a:srgbClr val="FF0000"/>
          </a:contourClr>
        </a:sp3d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'Ranking Global'!$A$6</c:f>
              <c:strCache>
                <c:ptCount val="1"/>
                <c:pt idx="0">
                  <c:v> Dua Lipa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'Ranking Global'!$B$5:$E$5</c:f>
              <c:strCache>
                <c:ptCount val="4"/>
                <c:pt idx="0">
                  <c:v> iTunes </c:v>
                </c:pt>
                <c:pt idx="1">
                  <c:v> Spotify </c:v>
                </c:pt>
                <c:pt idx="2">
                  <c:v> Apple M </c:v>
                </c:pt>
                <c:pt idx="3">
                  <c:v> YouTube </c:v>
                </c:pt>
              </c:strCache>
            </c:strRef>
          </c:cat>
          <c:val>
            <c:numRef>
              <c:f>'Ranking Global'!$B$6:$E$6</c:f>
              <c:numCache>
                <c:formatCode>_ * #,##0.00_ ;_ * \-#,##0.00_ ;_ * "-"??_ ;_ @_ </c:formatCode>
                <c:ptCount val="4"/>
                <c:pt idx="0">
                  <c:v>2296</c:v>
                </c:pt>
                <c:pt idx="1">
                  <c:v>1127</c:v>
                </c:pt>
                <c:pt idx="2">
                  <c:v>1780</c:v>
                </c:pt>
                <c:pt idx="3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BE-4D8A-B831-9DE8BF401681}"/>
            </c:ext>
          </c:extLst>
        </c:ser>
        <c:ser>
          <c:idx val="1"/>
          <c:order val="1"/>
          <c:tx>
            <c:strRef>
              <c:f>'Ranking Global'!$A$7</c:f>
              <c:strCache>
                <c:ptCount val="1"/>
                <c:pt idx="0">
                  <c:v> The Weeknd 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25400">
              <a:solidFill>
                <a:srgbClr val="FF0000"/>
              </a:solidFill>
            </a:ln>
            <a:effectLst/>
            <a:sp3d contourW="25400">
              <a:contourClr>
                <a:srgbClr val="FF0000"/>
              </a:contourClr>
            </a:sp3d>
          </c:spPr>
          <c:invertIfNegative val="0"/>
          <c:pictureOptions>
            <c:pictureFormat val="stack"/>
          </c:pictureOptions>
          <c:cat>
            <c:strRef>
              <c:f>'Ranking Global'!$B$5:$E$5</c:f>
              <c:strCache>
                <c:ptCount val="4"/>
                <c:pt idx="0">
                  <c:v> iTunes </c:v>
                </c:pt>
                <c:pt idx="1">
                  <c:v> Spotify </c:v>
                </c:pt>
                <c:pt idx="2">
                  <c:v> Apple M </c:v>
                </c:pt>
                <c:pt idx="3">
                  <c:v> YouTube </c:v>
                </c:pt>
              </c:strCache>
            </c:strRef>
          </c:cat>
          <c:val>
            <c:numRef>
              <c:f>'Ranking Global'!$B$7:$E$7</c:f>
              <c:numCache>
                <c:formatCode>_ * #,##0.00_ ;_ * \-#,##0.00_ ;_ * "-"??_ ;_ @_ </c:formatCode>
                <c:ptCount val="4"/>
                <c:pt idx="0">
                  <c:v>1655</c:v>
                </c:pt>
                <c:pt idx="1">
                  <c:v>1213</c:v>
                </c:pt>
                <c:pt idx="2">
                  <c:v>2254</c:v>
                </c:pt>
                <c:pt idx="3">
                  <c:v>321</c:v>
                </c:pt>
              </c:numCache>
            </c:numRef>
          </c:val>
          <c:shape val="pyramid"/>
          <c:extLst>
            <c:ext xmlns:c16="http://schemas.microsoft.com/office/drawing/2014/chart" uri="{C3380CC4-5D6E-409C-BE32-E72D297353CC}">
              <c16:uniqueId val="{00000001-4CBE-4D8A-B831-9DE8BF401681}"/>
            </c:ext>
          </c:extLst>
        </c:ser>
        <c:ser>
          <c:idx val="2"/>
          <c:order val="2"/>
          <c:tx>
            <c:strRef>
              <c:f>'Ranking Global'!$A$9</c:f>
              <c:strCache>
                <c:ptCount val="1"/>
                <c:pt idx="0">
                  <c:v> Billie Eilish 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>
              <a:noFill/>
            </a:ln>
            <a:effectLst/>
            <a:sp3d/>
          </c:spPr>
          <c:invertIfNegative val="0"/>
          <c:pictureOptions>
            <c:pictureFormat val="stack"/>
          </c:pictureOptions>
          <c:cat>
            <c:strRef>
              <c:f>'Ranking Global'!$B$5:$E$5</c:f>
              <c:strCache>
                <c:ptCount val="4"/>
                <c:pt idx="0">
                  <c:v> iTunes </c:v>
                </c:pt>
                <c:pt idx="1">
                  <c:v> Spotify </c:v>
                </c:pt>
                <c:pt idx="2">
                  <c:v> Apple M </c:v>
                </c:pt>
                <c:pt idx="3">
                  <c:v> YouTube </c:v>
                </c:pt>
              </c:strCache>
            </c:strRef>
          </c:cat>
          <c:val>
            <c:numRef>
              <c:f>'Ranking Global'!$B$9:$E$9</c:f>
              <c:numCache>
                <c:formatCode>_ * #,##0.00_ ;_ * \-#,##0.00_ ;_ * "-"??_ ;_ @_ </c:formatCode>
                <c:ptCount val="4"/>
                <c:pt idx="0">
                  <c:v>1217</c:v>
                </c:pt>
                <c:pt idx="1">
                  <c:v>567</c:v>
                </c:pt>
                <c:pt idx="2">
                  <c:v>985</c:v>
                </c:pt>
                <c:pt idx="3">
                  <c:v>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BE-4D8A-B831-9DE8BF401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59978272"/>
        <c:axId val="771482896"/>
        <c:axId val="762806864"/>
      </c:bar3DChart>
      <c:catAx>
        <c:axId val="75997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771482896"/>
        <c:crosses val="autoZero"/>
        <c:auto val="1"/>
        <c:lblAlgn val="ctr"/>
        <c:lblOffset val="100"/>
        <c:noMultiLvlLbl val="0"/>
      </c:catAx>
      <c:valAx>
        <c:axId val="77148289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_(* #,##0_);_(* \(#,##0\);_(* &quot;-&quot;_);_(@_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759978272"/>
        <c:crosses val="autoZero"/>
        <c:crossBetween val="between"/>
        <c:majorUnit val="400"/>
      </c:valAx>
      <c:serAx>
        <c:axId val="76280686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771482896"/>
        <c:crosses val="autoZero"/>
      </c:serAx>
      <c:spPr>
        <a:noFill/>
        <a:ln w="25400">
          <a:noFill/>
        </a:ln>
        <a:effectLst>
          <a:outerShdw blurRad="12700" dist="50800" dir="5400000" algn="ctr" rotWithShape="0">
            <a:srgbClr val="000000">
              <a:alpha val="43137"/>
            </a:srgbClr>
          </a:outerShdw>
        </a:effectLst>
      </c:spPr>
    </c:plotArea>
    <c:legend>
      <c:legendPos val="t"/>
      <c:overlay val="0"/>
      <c:spPr>
        <a:noFill/>
        <a:ln>
          <a:solidFill>
            <a:srgbClr val="FF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6">
        <a:lumMod val="40000"/>
        <a:lumOff val="60000"/>
      </a:schemeClr>
    </a:solidFill>
    <a:ln w="76200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387010</xdr:colOff>
      <xdr:row>0</xdr:row>
      <xdr:rowOff>42522</xdr:rowOff>
    </xdr:from>
    <xdr:to>
      <xdr:col>1</xdr:col>
      <xdr:colOff>2421479</xdr:colOff>
      <xdr:row>2</xdr:row>
      <xdr:rowOff>100125</xdr:rowOff>
    </xdr:to>
    <xdr:pic>
      <xdr:nvPicPr>
        <xdr:cNvPr id="2" name="Imagen 1" descr="YouTube Logo">
          <a:extLst>
            <a:ext uri="{FF2B5EF4-FFF2-40B4-BE49-F238E27FC236}">
              <a16:creationId xmlns:a16="http://schemas.microsoft.com/office/drawing/2014/main" id="{3CE9501A-FE9D-45C3-8651-C0CB540A6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510" y="42522"/>
          <a:ext cx="2034469" cy="4386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3</xdr:row>
      <xdr:rowOff>28575</xdr:rowOff>
    </xdr:from>
    <xdr:to>
      <xdr:col>15</xdr:col>
      <xdr:colOff>201075</xdr:colOff>
      <xdr:row>22</xdr:row>
      <xdr:rowOff>167100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789C1E4-6DBE-45B9-94E2-AEF76E1063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7:P44"/>
  <sheetViews>
    <sheetView zoomScaleNormal="100" workbookViewId="0">
      <selection activeCell="D10" sqref="D10"/>
    </sheetView>
  </sheetViews>
  <sheetFormatPr baseColWidth="10" defaultColWidth="18.140625" defaultRowHeight="15"/>
  <cols>
    <col min="1" max="1" width="8.5703125" customWidth="1"/>
    <col min="2" max="2" width="55.7109375" bestFit="1" customWidth="1"/>
    <col min="3" max="3" width="49.7109375" bestFit="1" customWidth="1"/>
    <col min="4" max="9" width="18.7109375" style="6" customWidth="1"/>
    <col min="10" max="10" width="67.42578125" style="6" bestFit="1" customWidth="1"/>
    <col min="11" max="11" width="11.140625" style="15" hidden="1" customWidth="1"/>
    <col min="12" max="12" width="15.85546875" customWidth="1"/>
  </cols>
  <sheetData>
    <row r="7" spans="1:16" ht="15.75" thickBot="1"/>
    <row r="8" spans="1:16" s="27" customFormat="1" ht="39.950000000000003" customHeight="1" thickTop="1">
      <c r="A8" s="48" t="s">
        <v>0</v>
      </c>
      <c r="B8" s="49"/>
      <c r="C8" s="49"/>
      <c r="D8" s="49"/>
      <c r="E8" s="49"/>
      <c r="F8" s="49"/>
      <c r="G8" s="49"/>
      <c r="H8" s="49"/>
      <c r="I8" s="49"/>
      <c r="J8" s="50"/>
      <c r="K8" s="25"/>
      <c r="M8" s="28"/>
      <c r="N8" s="47"/>
      <c r="O8" s="47"/>
    </row>
    <row r="9" spans="1:16" s="30" customFormat="1" ht="39.950000000000003" customHeight="1">
      <c r="A9" s="31" t="s">
        <v>1</v>
      </c>
      <c r="B9" s="32" t="s">
        <v>79</v>
      </c>
      <c r="C9" s="32" t="s">
        <v>2</v>
      </c>
      <c r="D9" s="32" t="s">
        <v>24</v>
      </c>
      <c r="E9" s="32" t="s">
        <v>23</v>
      </c>
      <c r="F9" s="32" t="s">
        <v>82</v>
      </c>
      <c r="G9" s="32" t="s">
        <v>100</v>
      </c>
      <c r="H9" s="32" t="s">
        <v>83</v>
      </c>
      <c r="I9" s="32" t="s">
        <v>84</v>
      </c>
      <c r="J9" s="33" t="s">
        <v>78</v>
      </c>
      <c r="K9" s="29" t="s">
        <v>77</v>
      </c>
      <c r="M9" s="27"/>
      <c r="N9" s="27"/>
      <c r="O9" s="27"/>
      <c r="P9" s="27"/>
    </row>
    <row r="10" spans="1:16" ht="24.95" customHeight="1">
      <c r="A10" s="34">
        <f t="shared" ref="A10:A39" si="0">YEAR(K10)</f>
        <v>2017</v>
      </c>
      <c r="B10" s="35" t="s">
        <v>46</v>
      </c>
      <c r="C10" s="35" t="s">
        <v>34</v>
      </c>
      <c r="D10" s="42">
        <v>6693.5584660000004</v>
      </c>
      <c r="E10" s="42">
        <v>0.63156699999999999</v>
      </c>
      <c r="F10" s="42">
        <v>1.01</v>
      </c>
      <c r="G10" s="36" t="b">
        <f>AND(D10&gt;500,D10&lt;2000)</f>
        <v>0</v>
      </c>
      <c r="H10" s="36">
        <f>IF(G10=TRUE,D10*$N$13,D10*$N$14)</f>
        <v>12717.7610854</v>
      </c>
      <c r="I10" s="35" t="s">
        <v>85</v>
      </c>
      <c r="J10" s="37" t="str">
        <f>B10&amp;"-"&amp;LEFT(C10,10)</f>
        <v>"Despacito"-Luis Fonsi</v>
      </c>
      <c r="K10" s="26">
        <v>42747</v>
      </c>
      <c r="L10" s="6"/>
    </row>
    <row r="11" spans="1:16" ht="24.95" customHeight="1" thickBot="1">
      <c r="A11" s="34">
        <f t="shared" si="0"/>
        <v>2017</v>
      </c>
      <c r="B11" s="35" t="s">
        <v>47</v>
      </c>
      <c r="C11" s="35" t="s">
        <v>29</v>
      </c>
      <c r="D11" s="42">
        <v>4695.1628680000003</v>
      </c>
      <c r="E11" s="42">
        <v>2.598722</v>
      </c>
      <c r="F11" s="42">
        <v>0.11</v>
      </c>
      <c r="G11" s="36" t="b">
        <f t="shared" ref="G11:G39" si="1">AND(D11&gt;500,D11&lt;2000)</f>
        <v>0</v>
      </c>
      <c r="H11" s="36">
        <f t="shared" ref="H11:H39" si="2">IF(G11=TRUE,D11*$N$13,D11*$N$14)</f>
        <v>8920.8094492</v>
      </c>
      <c r="I11" s="35" t="s">
        <v>86</v>
      </c>
      <c r="J11" s="37" t="str">
        <f t="shared" ref="J11:J39" si="3">B11&amp;"-"&amp;LEFT(C11,10)</f>
        <v>"Shape of You"-Ed Sheeran</v>
      </c>
      <c r="K11" s="26">
        <v>42765</v>
      </c>
      <c r="L11" s="6"/>
    </row>
    <row r="12" spans="1:16" ht="24.95" customHeight="1" thickBot="1">
      <c r="A12" s="34">
        <f t="shared" si="0"/>
        <v>2017</v>
      </c>
      <c r="B12" s="35" t="s">
        <v>48</v>
      </c>
      <c r="C12" s="35" t="s">
        <v>35</v>
      </c>
      <c r="D12" s="42">
        <v>2652.0683640000002</v>
      </c>
      <c r="E12" s="42">
        <v>1.936588</v>
      </c>
      <c r="F12" s="42">
        <v>0.18</v>
      </c>
      <c r="G12" s="36" t="b">
        <f t="shared" si="1"/>
        <v>0</v>
      </c>
      <c r="H12" s="36">
        <f t="shared" si="2"/>
        <v>5038.9298915999998</v>
      </c>
      <c r="I12" s="35"/>
      <c r="J12" s="37" t="str">
        <f t="shared" si="3"/>
        <v>"Mi gente"-J Balvin f</v>
      </c>
      <c r="K12" s="26">
        <v>42915</v>
      </c>
      <c r="L12" s="6"/>
      <c r="M12" s="45" t="s">
        <v>22</v>
      </c>
      <c r="N12" s="46"/>
      <c r="O12" s="8"/>
    </row>
    <row r="13" spans="1:16" ht="24.95" customHeight="1" thickBot="1">
      <c r="A13" s="34">
        <f t="shared" si="0"/>
        <v>2017</v>
      </c>
      <c r="B13" s="35" t="s">
        <v>49</v>
      </c>
      <c r="C13" s="35" t="s">
        <v>29</v>
      </c>
      <c r="D13" s="42">
        <v>2340.7652720000001</v>
      </c>
      <c r="E13" s="42">
        <v>2.8181219999999998</v>
      </c>
      <c r="F13" s="42">
        <v>0.16</v>
      </c>
      <c r="G13" s="36" t="b">
        <f t="shared" si="1"/>
        <v>0</v>
      </c>
      <c r="H13" s="36">
        <f t="shared" si="2"/>
        <v>4447.4540168000003</v>
      </c>
      <c r="I13" s="35" t="s">
        <v>86</v>
      </c>
      <c r="J13" s="37" t="str">
        <f t="shared" si="3"/>
        <v>"Perfect"-Ed Sheeran</v>
      </c>
      <c r="K13" s="26">
        <v>43048</v>
      </c>
      <c r="L13" s="6"/>
      <c r="M13" s="3" t="b">
        <v>1</v>
      </c>
      <c r="N13" s="10">
        <v>1.2</v>
      </c>
      <c r="O13" s="7"/>
    </row>
    <row r="14" spans="1:16" ht="24.95" customHeight="1" thickBot="1">
      <c r="A14" s="34">
        <f t="shared" si="0"/>
        <v>2017</v>
      </c>
      <c r="B14" s="35" t="s">
        <v>50</v>
      </c>
      <c r="C14" s="35" t="s">
        <v>25</v>
      </c>
      <c r="D14" s="42">
        <v>2073.684495</v>
      </c>
      <c r="E14" s="42">
        <v>0.98976900000000001</v>
      </c>
      <c r="F14" s="42">
        <v>0.05</v>
      </c>
      <c r="G14" s="36" t="b">
        <f t="shared" si="1"/>
        <v>0</v>
      </c>
      <c r="H14" s="36">
        <f t="shared" si="2"/>
        <v>3940.0005404999997</v>
      </c>
      <c r="I14" s="35" t="s">
        <v>86</v>
      </c>
      <c r="J14" s="37" t="str">
        <f t="shared" si="3"/>
        <v>"New Rules"-Dua Lipa</v>
      </c>
      <c r="K14" s="26">
        <v>42923</v>
      </c>
      <c r="L14" s="6"/>
      <c r="M14" s="3" t="b">
        <v>0</v>
      </c>
      <c r="N14" s="10">
        <v>1.9</v>
      </c>
      <c r="O14" s="7"/>
    </row>
    <row r="15" spans="1:16" ht="24.95" customHeight="1">
      <c r="A15" s="34">
        <f t="shared" si="0"/>
        <v>2017</v>
      </c>
      <c r="B15" s="35" t="s">
        <v>51</v>
      </c>
      <c r="C15" s="35" t="s">
        <v>36</v>
      </c>
      <c r="D15" s="42">
        <v>1992.408608</v>
      </c>
      <c r="E15" s="42">
        <v>0.78050299999999995</v>
      </c>
      <c r="F15" s="42">
        <v>0.06</v>
      </c>
      <c r="G15" s="36" t="b">
        <f t="shared" si="1"/>
        <v>1</v>
      </c>
      <c r="H15" s="36">
        <f t="shared" si="2"/>
        <v>2390.8903295999999</v>
      </c>
      <c r="I15" s="35" t="s">
        <v>85</v>
      </c>
      <c r="J15" s="37" t="str">
        <f t="shared" si="3"/>
        <v>"Criminal"-Natti Nata</v>
      </c>
      <c r="K15" s="26">
        <v>42965</v>
      </c>
      <c r="L15" s="6"/>
      <c r="M15" s="7"/>
      <c r="N15" s="7"/>
      <c r="O15" s="7"/>
    </row>
    <row r="16" spans="1:16" ht="24.95" customHeight="1">
      <c r="A16" s="34">
        <f t="shared" si="0"/>
        <v>2017</v>
      </c>
      <c r="B16" s="35" t="s">
        <v>52</v>
      </c>
      <c r="C16" s="35" t="s">
        <v>37</v>
      </c>
      <c r="D16" s="42">
        <v>1970.609371</v>
      </c>
      <c r="E16" s="42">
        <v>9.5831020000000002</v>
      </c>
      <c r="F16" s="42">
        <v>0.2</v>
      </c>
      <c r="G16" s="36" t="b">
        <f t="shared" si="1"/>
        <v>1</v>
      </c>
      <c r="H16" s="36">
        <f t="shared" si="2"/>
        <v>2364.7312452000001</v>
      </c>
      <c r="I16" s="35" t="s">
        <v>85</v>
      </c>
      <c r="J16" s="37" t="str">
        <f t="shared" si="3"/>
        <v>"Échame la culpa"-Luis Fonsi</v>
      </c>
      <c r="K16" s="26">
        <v>43055</v>
      </c>
      <c r="L16" s="6"/>
      <c r="M16" s="7"/>
      <c r="N16" s="7"/>
      <c r="O16" s="7"/>
    </row>
    <row r="17" spans="1:15" ht="24.95" customHeight="1">
      <c r="A17" s="34">
        <f t="shared" si="0"/>
        <v>2017</v>
      </c>
      <c r="B17" s="35" t="s">
        <v>53</v>
      </c>
      <c r="C17" s="35" t="s">
        <v>38</v>
      </c>
      <c r="D17" s="42">
        <v>1791.7850129999999</v>
      </c>
      <c r="E17" s="42">
        <v>1.884612</v>
      </c>
      <c r="F17" s="42">
        <v>0.06</v>
      </c>
      <c r="G17" s="36" t="b">
        <f t="shared" si="1"/>
        <v>1</v>
      </c>
      <c r="H17" s="36">
        <f t="shared" si="2"/>
        <v>2150.1420155999999</v>
      </c>
      <c r="I17" s="35" t="s">
        <v>87</v>
      </c>
      <c r="J17" s="37" t="str">
        <f t="shared" si="3"/>
        <v>"Mayores"-Becky G fe</v>
      </c>
      <c r="K17" s="26">
        <v>42929</v>
      </c>
      <c r="L17" s="6"/>
      <c r="M17" s="7"/>
      <c r="N17" s="7"/>
      <c r="O17" s="7"/>
    </row>
    <row r="18" spans="1:15" ht="24.95" customHeight="1">
      <c r="A18" s="34">
        <f t="shared" si="0"/>
        <v>2017</v>
      </c>
      <c r="B18" s="35" t="s">
        <v>54</v>
      </c>
      <c r="C18" s="35" t="s">
        <v>39</v>
      </c>
      <c r="D18" s="42">
        <v>1786.4294319999999</v>
      </c>
      <c r="E18" s="42">
        <v>0.75497499999999995</v>
      </c>
      <c r="F18" s="42">
        <v>0.03</v>
      </c>
      <c r="G18" s="36" t="b">
        <f t="shared" si="1"/>
        <v>1</v>
      </c>
      <c r="H18" s="36">
        <f t="shared" si="2"/>
        <v>2143.7153183999999</v>
      </c>
      <c r="I18" s="35" t="s">
        <v>88</v>
      </c>
      <c r="J18" s="37" t="str">
        <f t="shared" si="3"/>
        <v>"Something Just like This"-The Chains</v>
      </c>
      <c r="K18" s="26">
        <v>42788</v>
      </c>
      <c r="L18" s="6"/>
      <c r="N18" s="7"/>
      <c r="O18" s="7"/>
    </row>
    <row r="19" spans="1:15" ht="24.95" customHeight="1">
      <c r="A19" s="34">
        <f t="shared" si="0"/>
        <v>2017</v>
      </c>
      <c r="B19" s="35" t="s">
        <v>55</v>
      </c>
      <c r="C19" s="35" t="s">
        <v>40</v>
      </c>
      <c r="D19" s="42">
        <v>1673.30477</v>
      </c>
      <c r="E19" s="42">
        <v>8.0124549999999992</v>
      </c>
      <c r="F19" s="42">
        <v>0.24</v>
      </c>
      <c r="G19" s="36" t="b">
        <f t="shared" si="1"/>
        <v>1</v>
      </c>
      <c r="H19" s="36">
        <f t="shared" si="2"/>
        <v>2007.9657239999999</v>
      </c>
      <c r="I19" s="35" t="s">
        <v>89</v>
      </c>
      <c r="J19" s="37" t="str">
        <f t="shared" si="3"/>
        <v>"Havana (Audio)"-Camila Cab</v>
      </c>
      <c r="K19" s="26">
        <v>42950</v>
      </c>
      <c r="L19" s="16"/>
      <c r="O19" s="7"/>
    </row>
    <row r="20" spans="1:15" ht="24.95" customHeight="1">
      <c r="A20" s="34">
        <f t="shared" si="0"/>
        <v>2018</v>
      </c>
      <c r="B20" s="35" t="s">
        <v>56</v>
      </c>
      <c r="C20" s="35" t="s">
        <v>4</v>
      </c>
      <c r="D20" s="42">
        <v>2620.7050640000002</v>
      </c>
      <c r="E20" s="42">
        <v>16.153997</v>
      </c>
      <c r="F20" s="42">
        <v>0.68</v>
      </c>
      <c r="G20" s="36" t="b">
        <f t="shared" si="1"/>
        <v>0</v>
      </c>
      <c r="H20" s="36">
        <f t="shared" si="2"/>
        <v>4979.3396216000001</v>
      </c>
      <c r="I20" s="35" t="s">
        <v>88</v>
      </c>
      <c r="J20" s="37" t="str">
        <f t="shared" si="3"/>
        <v>"Girls like you"-Maroon 5 f</v>
      </c>
      <c r="K20" s="26">
        <v>43112</v>
      </c>
      <c r="L20" s="16"/>
    </row>
    <row r="21" spans="1:15" ht="24.95" customHeight="1">
      <c r="A21" s="34">
        <f t="shared" si="0"/>
        <v>2018</v>
      </c>
      <c r="B21" s="35" t="s">
        <v>57</v>
      </c>
      <c r="C21" s="35" t="s">
        <v>5</v>
      </c>
      <c r="D21" s="42">
        <v>2417.3604500000001</v>
      </c>
      <c r="E21" s="42">
        <v>2.4576440000000002</v>
      </c>
      <c r="F21" s="42">
        <v>1.52</v>
      </c>
      <c r="G21" s="36" t="b">
        <f t="shared" si="1"/>
        <v>0</v>
      </c>
      <c r="H21" s="36">
        <f t="shared" si="2"/>
        <v>4592.9848549999997</v>
      </c>
      <c r="I21" s="35" t="s">
        <v>88</v>
      </c>
      <c r="J21" s="37" t="str">
        <f t="shared" si="3"/>
        <v xml:space="preserve">"Bath Song"-Cocomelon </v>
      </c>
      <c r="K21" s="26">
        <v>43130</v>
      </c>
      <c r="L21" s="16"/>
    </row>
    <row r="22" spans="1:15" ht="24.95" customHeight="1">
      <c r="A22" s="34">
        <f t="shared" si="0"/>
        <v>2018</v>
      </c>
      <c r="B22" s="35" t="s">
        <v>58</v>
      </c>
      <c r="C22" s="35" t="s">
        <v>5</v>
      </c>
      <c r="D22" s="42">
        <v>2114.4647500000001</v>
      </c>
      <c r="E22" s="42">
        <v>37.122999999999998</v>
      </c>
      <c r="F22" s="42">
        <v>2.2999999999999998</v>
      </c>
      <c r="G22" s="36" t="b">
        <f t="shared" si="1"/>
        <v>0</v>
      </c>
      <c r="H22" s="36">
        <f t="shared" si="2"/>
        <v>4017.483025</v>
      </c>
      <c r="I22" s="35" t="s">
        <v>88</v>
      </c>
      <c r="J22" s="37" t="str">
        <f t="shared" si="3"/>
        <v xml:space="preserve">"Yes Yes Vegetables Song"-Cocomelon </v>
      </c>
      <c r="K22" s="26">
        <v>43280</v>
      </c>
      <c r="L22" s="6"/>
    </row>
    <row r="23" spans="1:15" ht="24.95" customHeight="1">
      <c r="A23" s="34">
        <f t="shared" si="0"/>
        <v>2018</v>
      </c>
      <c r="B23" s="35" t="s">
        <v>59</v>
      </c>
      <c r="C23" s="35" t="s">
        <v>14</v>
      </c>
      <c r="D23" s="42">
        <v>2105.455528</v>
      </c>
      <c r="E23" s="42">
        <v>8.7223410000000001</v>
      </c>
      <c r="F23" s="42">
        <v>0.87</v>
      </c>
      <c r="G23" s="36" t="b">
        <f t="shared" si="1"/>
        <v>0</v>
      </c>
      <c r="H23" s="36">
        <f t="shared" si="2"/>
        <v>4000.3655031999997</v>
      </c>
      <c r="I23" s="35" t="s">
        <v>90</v>
      </c>
      <c r="J23" s="37" t="str">
        <f t="shared" si="3"/>
        <v>"Te boté (Remix)"-Casper, Ni</v>
      </c>
      <c r="K23" s="26">
        <v>43413</v>
      </c>
      <c r="L23" s="6"/>
    </row>
    <row r="24" spans="1:15" ht="24.95" customHeight="1">
      <c r="A24" s="34">
        <f t="shared" si="0"/>
        <v>2018</v>
      </c>
      <c r="B24" s="35" t="s">
        <v>60</v>
      </c>
      <c r="C24" s="35" t="s">
        <v>11</v>
      </c>
      <c r="D24" s="42">
        <v>2048.2970770000002</v>
      </c>
      <c r="E24" s="42">
        <v>8.1282150000000009</v>
      </c>
      <c r="F24" s="42">
        <v>2.58</v>
      </c>
      <c r="G24" s="36" t="b">
        <f t="shared" si="1"/>
        <v>0</v>
      </c>
      <c r="H24" s="36">
        <f t="shared" si="2"/>
        <v>3891.7644463000001</v>
      </c>
      <c r="I24" s="35" t="s">
        <v>91</v>
      </c>
      <c r="J24" s="37" t="str">
        <f t="shared" si="3"/>
        <v>"Dame tu cosita"-El Chombo </v>
      </c>
      <c r="K24" s="26">
        <v>43288</v>
      </c>
      <c r="L24" s="6"/>
    </row>
    <row r="25" spans="1:15" ht="24.95" customHeight="1">
      <c r="A25" s="34">
        <f t="shared" si="0"/>
        <v>2018</v>
      </c>
      <c r="B25" s="35" t="s">
        <v>61</v>
      </c>
      <c r="C25" s="35" t="s">
        <v>15</v>
      </c>
      <c r="D25" s="42">
        <v>1866.595145</v>
      </c>
      <c r="E25" s="42">
        <v>1.5470999999999999</v>
      </c>
      <c r="F25" s="42">
        <v>0.08</v>
      </c>
      <c r="G25" s="36" t="b">
        <f t="shared" si="1"/>
        <v>1</v>
      </c>
      <c r="H25" s="36">
        <f t="shared" si="2"/>
        <v>2239.914174</v>
      </c>
      <c r="I25" s="35" t="s">
        <v>90</v>
      </c>
      <c r="J25" s="37" t="str">
        <f t="shared" si="3"/>
        <v>"Calma (Remix)"-Pedro Capó</v>
      </c>
      <c r="K25" s="26">
        <v>43330</v>
      </c>
      <c r="L25" s="6"/>
    </row>
    <row r="26" spans="1:15" ht="24.95" customHeight="1">
      <c r="A26" s="34">
        <f t="shared" si="0"/>
        <v>2018</v>
      </c>
      <c r="B26" s="35" t="s">
        <v>62</v>
      </c>
      <c r="C26" s="35" t="s">
        <v>18</v>
      </c>
      <c r="D26" s="42">
        <v>1820.1933260000001</v>
      </c>
      <c r="E26" s="42">
        <v>7.944998</v>
      </c>
      <c r="F26" s="42">
        <v>0.56999999999999995</v>
      </c>
      <c r="G26" s="36" t="b">
        <f t="shared" si="1"/>
        <v>1</v>
      </c>
      <c r="H26" s="36">
        <f t="shared" si="2"/>
        <v>2184.2319911999998</v>
      </c>
      <c r="I26" s="35" t="s">
        <v>90</v>
      </c>
      <c r="J26" s="37" t="str">
        <f t="shared" si="3"/>
        <v>"X (Equis)"-Nicky Jam </v>
      </c>
      <c r="K26" s="26">
        <v>43420</v>
      </c>
      <c r="L26" s="6"/>
    </row>
    <row r="27" spans="1:15" ht="24.95" customHeight="1">
      <c r="A27" s="34">
        <f t="shared" si="0"/>
        <v>2018</v>
      </c>
      <c r="B27" s="35" t="s">
        <v>63</v>
      </c>
      <c r="C27" s="35" t="s">
        <v>13</v>
      </c>
      <c r="D27" s="42">
        <v>1743.613018</v>
      </c>
      <c r="E27" s="42">
        <v>13.07709</v>
      </c>
      <c r="F27" s="42">
        <v>0.81</v>
      </c>
      <c r="G27" s="36" t="b">
        <f t="shared" si="1"/>
        <v>1</v>
      </c>
      <c r="H27" s="36">
        <f t="shared" si="2"/>
        <v>2092.3356215999997</v>
      </c>
      <c r="I27" s="35" t="s">
        <v>92</v>
      </c>
      <c r="J27" s="37" t="str">
        <f t="shared" si="3"/>
        <v>"Taki Taki"-DJ Snake f</v>
      </c>
      <c r="K27" s="26">
        <v>43294</v>
      </c>
      <c r="L27" s="6"/>
    </row>
    <row r="28" spans="1:15" ht="24.95" customHeight="1">
      <c r="A28" s="34">
        <f t="shared" si="0"/>
        <v>2018</v>
      </c>
      <c r="B28" s="35" t="s">
        <v>64</v>
      </c>
      <c r="C28" s="35" t="s">
        <v>8</v>
      </c>
      <c r="D28" s="42">
        <v>1682.723195</v>
      </c>
      <c r="E28" s="42">
        <v>6.3789100000000003</v>
      </c>
      <c r="F28" s="42">
        <v>0.7</v>
      </c>
      <c r="G28" s="36" t="b">
        <f t="shared" si="1"/>
        <v>1</v>
      </c>
      <c r="H28" s="36">
        <f t="shared" si="2"/>
        <v>2019.267834</v>
      </c>
      <c r="I28" s="35" t="s">
        <v>93</v>
      </c>
      <c r="J28" s="37" t="str">
        <f t="shared" si="3"/>
        <v>"Sin pijama"-Becky G y </v>
      </c>
      <c r="K28" s="26">
        <v>43153</v>
      </c>
      <c r="L28" s="6"/>
    </row>
    <row r="29" spans="1:15" ht="24.95" customHeight="1">
      <c r="A29" s="34">
        <f t="shared" si="0"/>
        <v>2018</v>
      </c>
      <c r="B29" s="35" t="s">
        <v>65</v>
      </c>
      <c r="C29" s="35" t="s">
        <v>16</v>
      </c>
      <c r="D29" s="42">
        <v>1557.7474729999999</v>
      </c>
      <c r="E29" s="42">
        <v>6.810562</v>
      </c>
      <c r="F29" s="42">
        <v>0.61</v>
      </c>
      <c r="G29" s="36" t="b">
        <f t="shared" si="1"/>
        <v>1</v>
      </c>
      <c r="H29" s="36">
        <f t="shared" si="2"/>
        <v>1869.2969675999998</v>
      </c>
      <c r="I29" s="35" t="s">
        <v>90</v>
      </c>
      <c r="J29" s="37" t="str">
        <f t="shared" si="3"/>
        <v>"Dura"-Daddy Yank</v>
      </c>
      <c r="K29" s="26">
        <v>43315</v>
      </c>
      <c r="L29" s="6"/>
    </row>
    <row r="30" spans="1:15" ht="24.95" customHeight="1">
      <c r="A30" s="34">
        <f t="shared" si="0"/>
        <v>2019</v>
      </c>
      <c r="B30" s="35" t="s">
        <v>66</v>
      </c>
      <c r="C30" s="35" t="s">
        <v>17</v>
      </c>
      <c r="D30" s="42">
        <v>1802.630259</v>
      </c>
      <c r="E30" s="42">
        <v>8.578913</v>
      </c>
      <c r="F30" s="42">
        <v>0.62</v>
      </c>
      <c r="G30" s="36" t="b">
        <f t="shared" si="1"/>
        <v>1</v>
      </c>
      <c r="H30" s="36">
        <f t="shared" si="2"/>
        <v>2163.1563108</v>
      </c>
      <c r="I30" s="35" t="s">
        <v>90</v>
      </c>
      <c r="J30" s="37" t="str">
        <f t="shared" si="3"/>
        <v>"Con calma"-Daddy Yank</v>
      </c>
      <c r="K30" s="26">
        <v>43488</v>
      </c>
      <c r="L30" s="6"/>
    </row>
    <row r="31" spans="1:15" ht="24.95" customHeight="1">
      <c r="A31" s="34">
        <f t="shared" si="0"/>
        <v>2019</v>
      </c>
      <c r="B31" s="35" t="s">
        <v>67</v>
      </c>
      <c r="C31" s="35" t="s">
        <v>12</v>
      </c>
      <c r="D31" s="42">
        <v>1376.2820469999999</v>
      </c>
      <c r="E31" s="42">
        <v>5.980156</v>
      </c>
      <c r="F31" s="42">
        <v>0.57999999999999996</v>
      </c>
      <c r="G31" s="36" t="b">
        <f t="shared" si="1"/>
        <v>1</v>
      </c>
      <c r="H31" s="36">
        <f t="shared" si="2"/>
        <v>1651.5384563999999</v>
      </c>
      <c r="I31" s="35" t="s">
        <v>94</v>
      </c>
      <c r="J31" s="37" t="str">
        <f t="shared" si="3"/>
        <v>"Con Altura"-Rosalía y </v>
      </c>
      <c r="K31" s="26">
        <v>43552</v>
      </c>
      <c r="L31" s="6"/>
    </row>
    <row r="32" spans="1:15" ht="24.95" customHeight="1">
      <c r="A32" s="34">
        <f t="shared" si="0"/>
        <v>2019</v>
      </c>
      <c r="B32" s="35" t="s">
        <v>68</v>
      </c>
      <c r="C32" s="35" t="s">
        <v>19</v>
      </c>
      <c r="D32" s="42">
        <v>1206.6927290000001</v>
      </c>
      <c r="E32" s="42">
        <v>5.5799789999999998</v>
      </c>
      <c r="F32" s="42">
        <v>0.43</v>
      </c>
      <c r="G32" s="36" t="b">
        <f t="shared" si="1"/>
        <v>1</v>
      </c>
      <c r="H32" s="36">
        <f t="shared" si="2"/>
        <v>1448.0312748000001</v>
      </c>
      <c r="I32" s="35" t="s">
        <v>90</v>
      </c>
      <c r="J32" s="37" t="str">
        <f t="shared" si="3"/>
        <v>"China"-Anuel AA, </v>
      </c>
      <c r="K32" s="26">
        <v>43665</v>
      </c>
      <c r="L32" s="6"/>
    </row>
    <row r="33" spans="1:12" ht="24.95" customHeight="1">
      <c r="A33" s="34">
        <f t="shared" si="0"/>
        <v>2019</v>
      </c>
      <c r="B33" s="35" t="s">
        <v>69</v>
      </c>
      <c r="C33" s="35" t="s">
        <v>20</v>
      </c>
      <c r="D33" s="42">
        <v>986.89910499999996</v>
      </c>
      <c r="E33" s="42">
        <v>5.2205500000000002</v>
      </c>
      <c r="F33" s="42">
        <v>0.37</v>
      </c>
      <c r="G33" s="36" t="b">
        <f t="shared" si="1"/>
        <v>1</v>
      </c>
      <c r="H33" s="36">
        <f t="shared" si="2"/>
        <v>1184.278926</v>
      </c>
      <c r="I33" s="35" t="s">
        <v>90</v>
      </c>
      <c r="J33" s="37" t="str">
        <f t="shared" si="3"/>
        <v>"Secreto"-Anuel AA, </v>
      </c>
      <c r="K33" s="26">
        <v>43479</v>
      </c>
      <c r="L33" s="6"/>
    </row>
    <row r="34" spans="1:12" ht="24.95" customHeight="1">
      <c r="A34" s="34">
        <f t="shared" si="0"/>
        <v>2019</v>
      </c>
      <c r="B34" s="35" t="s">
        <v>70</v>
      </c>
      <c r="C34" s="35" t="s">
        <v>21</v>
      </c>
      <c r="D34" s="42">
        <v>977.632204</v>
      </c>
      <c r="E34" s="42">
        <v>3.3567109999999998</v>
      </c>
      <c r="F34" s="42">
        <v>0.21</v>
      </c>
      <c r="G34" s="36" t="b">
        <f t="shared" si="1"/>
        <v>1</v>
      </c>
      <c r="H34" s="36">
        <f t="shared" si="2"/>
        <v>1173.1586448</v>
      </c>
      <c r="I34" s="35" t="s">
        <v>90</v>
      </c>
      <c r="J34" s="37" t="str">
        <f t="shared" si="3"/>
        <v>"No Me Conoce (Remix)"-Jhay Corte</v>
      </c>
      <c r="K34" s="26">
        <v>43601</v>
      </c>
      <c r="L34" s="6"/>
    </row>
    <row r="35" spans="1:12" ht="24.95" customHeight="1">
      <c r="A35" s="34">
        <f t="shared" si="0"/>
        <v>2019</v>
      </c>
      <c r="B35" s="35" t="s">
        <v>71</v>
      </c>
      <c r="C35" s="35" t="s">
        <v>10</v>
      </c>
      <c r="D35" s="42">
        <v>974.83283700000004</v>
      </c>
      <c r="E35" s="42">
        <v>15.15376</v>
      </c>
      <c r="F35" s="42">
        <v>0.44</v>
      </c>
      <c r="G35" s="36" t="b">
        <f t="shared" si="1"/>
        <v>1</v>
      </c>
      <c r="H35" s="36">
        <f t="shared" si="2"/>
        <v>1169.7994044</v>
      </c>
      <c r="I35" s="35" t="s">
        <v>88</v>
      </c>
      <c r="J35" s="37" t="str">
        <f t="shared" si="3"/>
        <v>"Señorita"-Shawn Mend</v>
      </c>
      <c r="K35" s="26">
        <v>43636</v>
      </c>
      <c r="L35" s="6"/>
    </row>
    <row r="36" spans="1:12" ht="24.95" customHeight="1">
      <c r="A36" s="34">
        <f t="shared" si="0"/>
        <v>2019</v>
      </c>
      <c r="B36" s="35" t="s">
        <v>72</v>
      </c>
      <c r="C36" s="35" t="s">
        <v>9</v>
      </c>
      <c r="D36" s="42">
        <v>847.01339700000005</v>
      </c>
      <c r="E36" s="42">
        <v>8.2136899999999997</v>
      </c>
      <c r="F36" s="42">
        <v>0.38</v>
      </c>
      <c r="G36" s="36" t="b">
        <f t="shared" si="1"/>
        <v>1</v>
      </c>
      <c r="H36" s="36">
        <f t="shared" si="2"/>
        <v>1016.4160764000001</v>
      </c>
      <c r="I36" s="35" t="s">
        <v>95</v>
      </c>
      <c r="J36" s="37" t="str">
        <f t="shared" si="3"/>
        <v xml:space="preserve">"Dance Monkey"-Tones and </v>
      </c>
      <c r="K36" s="26">
        <v>43640</v>
      </c>
      <c r="L36" s="6"/>
    </row>
    <row r="37" spans="1:12" ht="24.95" customHeight="1">
      <c r="A37" s="34">
        <f t="shared" si="0"/>
        <v>2019</v>
      </c>
      <c r="B37" s="35" t="s">
        <v>73</v>
      </c>
      <c r="C37" s="35" t="s">
        <v>6</v>
      </c>
      <c r="D37" s="42">
        <v>823.72546199999999</v>
      </c>
      <c r="E37" s="42">
        <v>12.622771999999999</v>
      </c>
      <c r="F37" s="42">
        <v>0.86</v>
      </c>
      <c r="G37" s="36" t="b">
        <f t="shared" si="1"/>
        <v>1</v>
      </c>
      <c r="H37" s="36">
        <f t="shared" si="2"/>
        <v>988.47055439999997</v>
      </c>
      <c r="I37" s="35" t="s">
        <v>88</v>
      </c>
      <c r="J37" s="37" t="str">
        <f t="shared" si="3"/>
        <v>"Bad Guy"-Billie Eil</v>
      </c>
      <c r="K37" s="26">
        <v>43553</v>
      </c>
      <c r="L37" s="6"/>
    </row>
    <row r="38" spans="1:12" ht="24.95" customHeight="1">
      <c r="A38" s="34">
        <f t="shared" si="0"/>
        <v>2019</v>
      </c>
      <c r="B38" s="35" t="s">
        <v>74</v>
      </c>
      <c r="C38" s="35" t="s">
        <v>7</v>
      </c>
      <c r="D38" s="42">
        <v>803.45989499999996</v>
      </c>
      <c r="E38" s="42">
        <v>4.5273000000000001E-2</v>
      </c>
      <c r="F38" s="42">
        <v>0.02</v>
      </c>
      <c r="G38" s="36" t="b">
        <f t="shared" si="1"/>
        <v>1</v>
      </c>
      <c r="H38" s="36">
        <f t="shared" si="2"/>
        <v>964.15187399999991</v>
      </c>
      <c r="I38" s="35" t="s">
        <v>88</v>
      </c>
      <c r="J38" s="37" t="str">
        <f t="shared" si="3"/>
        <v>"Diana Pretend Play with Princess Carriage Inflatable Toy"-Kids Diana</v>
      </c>
      <c r="K38" s="26">
        <v>43478</v>
      </c>
      <c r="L38" s="6"/>
    </row>
    <row r="39" spans="1:12" ht="24.95" customHeight="1" thickBot="1">
      <c r="A39" s="38">
        <f t="shared" si="0"/>
        <v>2019</v>
      </c>
      <c r="B39" s="39" t="s">
        <v>75</v>
      </c>
      <c r="C39" s="39" t="s">
        <v>3</v>
      </c>
      <c r="D39" s="43">
        <v>780.53314</v>
      </c>
      <c r="E39" s="43">
        <v>12.418322</v>
      </c>
      <c r="F39" s="43">
        <v>0.82</v>
      </c>
      <c r="G39" s="40" t="b">
        <f t="shared" si="1"/>
        <v>1</v>
      </c>
      <c r="H39" s="40">
        <f t="shared" si="2"/>
        <v>936.639768</v>
      </c>
      <c r="I39" s="39"/>
      <c r="J39" s="41" t="str">
        <f t="shared" si="3"/>
        <v>"Kill This Love"-Blackpink</v>
      </c>
      <c r="K39" s="26">
        <v>43559</v>
      </c>
      <c r="L39" s="6"/>
    </row>
    <row r="40" spans="1:12" ht="25.5" customHeight="1" thickTop="1" thickBot="1">
      <c r="L40" s="16"/>
    </row>
    <row r="41" spans="1:12" ht="29.25" customHeight="1" thickBot="1">
      <c r="B41" s="12" t="s">
        <v>44</v>
      </c>
      <c r="C41" s="44">
        <f>MAX(E10:E39)</f>
        <v>37.122999999999998</v>
      </c>
      <c r="L41" s="16"/>
    </row>
    <row r="42" spans="1:12" ht="29.25" customHeight="1" thickBot="1">
      <c r="B42" s="12" t="s">
        <v>45</v>
      </c>
      <c r="C42" s="3">
        <f>COUNTIF(I10:I39,"&lt;&gt;Estados Unidos")</f>
        <v>23</v>
      </c>
      <c r="L42" s="16"/>
    </row>
    <row r="43" spans="1:12" s="20" customFormat="1" ht="29.25" customHeight="1" thickBot="1">
      <c r="A43" s="22"/>
      <c r="B43" s="12" t="s">
        <v>99</v>
      </c>
      <c r="C43" s="3">
        <f>COUNTBLANK(I10:I39)</f>
        <v>2</v>
      </c>
      <c r="D43" s="23"/>
      <c r="E43" s="23"/>
      <c r="F43" s="23"/>
      <c r="G43" s="24"/>
      <c r="H43" s="24"/>
      <c r="J43" s="6"/>
      <c r="K43" s="15"/>
    </row>
    <row r="44" spans="1:12" ht="29.25" customHeight="1" thickBot="1">
      <c r="B44" s="12" t="s">
        <v>76</v>
      </c>
      <c r="C44" s="9">
        <f>SUM(H10:H39)</f>
        <v>90705.024945799989</v>
      </c>
      <c r="L44" s="16"/>
    </row>
  </sheetData>
  <sortState xmlns:xlrd2="http://schemas.microsoft.com/office/spreadsheetml/2017/richdata2" ref="A10:K39">
    <sortCondition ref="A10:A39"/>
    <sortCondition descending="1" ref="D10:D39"/>
  </sortState>
  <mergeCells count="3">
    <mergeCell ref="M12:N12"/>
    <mergeCell ref="N8:O8"/>
    <mergeCell ref="A8:J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499984740745262"/>
  </sheetPr>
  <dimension ref="A1:H10"/>
  <sheetViews>
    <sheetView showGridLines="0" zoomScale="80" zoomScaleNormal="80" workbookViewId="0">
      <selection activeCell="D8" sqref="D8"/>
    </sheetView>
  </sheetViews>
  <sheetFormatPr baseColWidth="10" defaultRowHeight="15"/>
  <cols>
    <col min="1" max="1" width="56.85546875" customWidth="1"/>
    <col min="2" max="4" width="17.7109375" customWidth="1"/>
  </cols>
  <sheetData>
    <row r="1" spans="1:8">
      <c r="F1" s="19"/>
      <c r="G1" s="19"/>
      <c r="H1" s="19"/>
    </row>
    <row r="2" spans="1:8" ht="9.75" customHeight="1">
      <c r="F2" s="20"/>
      <c r="G2" s="20"/>
      <c r="H2" s="20"/>
    </row>
    <row r="3" spans="1:8" ht="15" hidden="1" customHeight="1">
      <c r="F3" s="20"/>
      <c r="G3" s="20"/>
      <c r="H3" s="20"/>
    </row>
    <row r="4" spans="1:8" ht="39.75" customHeight="1" thickBot="1">
      <c r="A4" s="51" t="s">
        <v>80</v>
      </c>
      <c r="B4" s="51"/>
      <c r="C4" s="51"/>
      <c r="D4" s="51"/>
      <c r="F4" s="20"/>
      <c r="G4" s="20"/>
      <c r="H4" s="20"/>
    </row>
    <row r="5" spans="1:8" ht="27.75" customHeight="1" thickBot="1">
      <c r="A5" s="1"/>
      <c r="B5" s="2">
        <v>2017</v>
      </c>
      <c r="C5" s="2">
        <v>2018</v>
      </c>
      <c r="D5" s="2">
        <v>2019</v>
      </c>
    </row>
    <row r="6" spans="1:8" ht="27" customHeight="1" thickTop="1" thickBot="1">
      <c r="A6" s="21" t="s">
        <v>43</v>
      </c>
      <c r="B6" s="5">
        <f>SUMIF('Vistas por Año'!$A$10:$A$39,B5,'Vistas por Año'!$D$10:$D$39)</f>
        <v>27669.776659000003</v>
      </c>
      <c r="C6" s="5">
        <f>SUMIF('Vistas por Año'!$A$10:$A$39,C5,'Vistas por Año'!$D$10:$D$39)</f>
        <v>19977.155025999997</v>
      </c>
      <c r="D6" s="5">
        <f>SUMIF('Vistas por Año'!$A$10:$A$39,D5,'Vistas por Año'!$D$10:$D$39)</f>
        <v>10579.701074999999</v>
      </c>
      <c r="F6" s="52" t="s">
        <v>97</v>
      </c>
      <c r="G6" s="53"/>
      <c r="H6" s="54"/>
    </row>
    <row r="7" spans="1:8" ht="27" customHeight="1" thickBot="1">
      <c r="A7" s="21" t="s">
        <v>96</v>
      </c>
      <c r="B7" s="13">
        <f>VLOOKUP(B5,Datos!$A$5:$C$7,3)</f>
        <v>37730</v>
      </c>
      <c r="C7" s="13">
        <f>VLOOKUP(C5,Datos!$A$5:$C$7,3)</f>
        <v>40210</v>
      </c>
      <c r="D7" s="13">
        <f>VLOOKUP(D5,Datos!$A$5:$C$7,3)</f>
        <v>43880</v>
      </c>
      <c r="F7" s="55">
        <f>SUM(B7:D7)</f>
        <v>121820</v>
      </c>
      <c r="G7" s="56"/>
      <c r="H7" s="57"/>
    </row>
    <row r="8" spans="1:8" ht="27" customHeight="1" thickBot="1">
      <c r="A8" s="21" t="s">
        <v>98</v>
      </c>
      <c r="B8" s="18">
        <f>B7/$F$7</f>
        <v>0.30971925792152355</v>
      </c>
      <c r="C8" s="18">
        <f>C7/$F$7</f>
        <v>0.33007716302741752</v>
      </c>
      <c r="D8" s="18">
        <f>D7/$F$7</f>
        <v>0.36020357905105893</v>
      </c>
      <c r="F8" s="20"/>
      <c r="G8" s="20"/>
      <c r="H8" s="20"/>
    </row>
    <row r="10" spans="1:8">
      <c r="G10" s="20"/>
    </row>
  </sheetData>
  <mergeCells count="3">
    <mergeCell ref="A4:D4"/>
    <mergeCell ref="F6:H6"/>
    <mergeCell ref="F7:H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3:C7"/>
  <sheetViews>
    <sheetView workbookViewId="0">
      <selection activeCell="C7" sqref="C7"/>
    </sheetView>
  </sheetViews>
  <sheetFormatPr baseColWidth="10" defaultRowHeight="15"/>
  <cols>
    <col min="2" max="2" width="16.85546875" customWidth="1"/>
    <col min="3" max="3" width="16.140625" customWidth="1"/>
  </cols>
  <sheetData>
    <row r="3" spans="1:3" ht="15.75" thickBot="1"/>
    <row r="4" spans="1:3" ht="63.75" thickBot="1">
      <c r="A4" s="11"/>
      <c r="B4" s="2" t="s">
        <v>41</v>
      </c>
      <c r="C4" s="1" t="s">
        <v>42</v>
      </c>
    </row>
    <row r="5" spans="1:3" ht="24" customHeight="1" thickBot="1">
      <c r="A5" s="3">
        <v>2017</v>
      </c>
      <c r="B5" s="17">
        <v>27890</v>
      </c>
      <c r="C5" s="17">
        <v>37730</v>
      </c>
    </row>
    <row r="6" spans="1:3" ht="24" customHeight="1" thickBot="1">
      <c r="A6" s="3">
        <v>2018</v>
      </c>
      <c r="B6" s="17">
        <v>31960</v>
      </c>
      <c r="C6" s="17">
        <v>40210</v>
      </c>
    </row>
    <row r="7" spans="1:3" ht="24" customHeight="1" thickBot="1">
      <c r="A7" s="3">
        <v>2019</v>
      </c>
      <c r="B7" s="17">
        <v>34840</v>
      </c>
      <c r="C7" s="17">
        <v>43880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</sheetPr>
  <dimension ref="A3:E10"/>
  <sheetViews>
    <sheetView tabSelected="1" topLeftCell="A10" zoomScaleNormal="100" workbookViewId="0">
      <selection activeCell="G24" sqref="G24"/>
    </sheetView>
  </sheetViews>
  <sheetFormatPr baseColWidth="10" defaultRowHeight="15"/>
  <cols>
    <col min="1" max="1" width="17.7109375" style="20" customWidth="1"/>
    <col min="2" max="16384" width="11.42578125" style="20"/>
  </cols>
  <sheetData>
    <row r="3" spans="1:5" ht="27">
      <c r="A3" s="58" t="s">
        <v>81</v>
      </c>
      <c r="B3" s="58"/>
      <c r="C3" s="58"/>
      <c r="D3" s="58"/>
      <c r="E3" s="58"/>
    </row>
    <row r="4" spans="1:5" ht="15.75" thickBot="1"/>
    <row r="5" spans="1:5" ht="32.25" thickBot="1">
      <c r="A5" s="4" t="s">
        <v>2</v>
      </c>
      <c r="B5" s="4" t="s">
        <v>30</v>
      </c>
      <c r="C5" s="4" t="s">
        <v>31</v>
      </c>
      <c r="D5" s="4" t="s">
        <v>32</v>
      </c>
      <c r="E5" s="4" t="s">
        <v>33</v>
      </c>
    </row>
    <row r="6" spans="1:5" ht="20.25" customHeight="1" thickBot="1">
      <c r="A6" s="5" t="s">
        <v>25</v>
      </c>
      <c r="B6" s="5">
        <v>2296</v>
      </c>
      <c r="C6" s="5">
        <v>1127</v>
      </c>
      <c r="D6" s="5">
        <v>1780</v>
      </c>
      <c r="E6" s="5">
        <v>587</v>
      </c>
    </row>
    <row r="7" spans="1:5" ht="20.25" customHeight="1" thickBot="1">
      <c r="A7" s="14" t="s">
        <v>26</v>
      </c>
      <c r="B7" s="14">
        <v>1655</v>
      </c>
      <c r="C7" s="14">
        <v>1213</v>
      </c>
      <c r="D7" s="14">
        <v>2254</v>
      </c>
      <c r="E7" s="14">
        <v>321</v>
      </c>
    </row>
    <row r="8" spans="1:5" ht="20.25" customHeight="1" thickBot="1">
      <c r="A8" s="5" t="s">
        <v>27</v>
      </c>
      <c r="B8" s="5">
        <v>198</v>
      </c>
      <c r="C8" s="5">
        <v>1138</v>
      </c>
      <c r="D8" s="5">
        <v>726</v>
      </c>
      <c r="E8" s="5">
        <v>1106</v>
      </c>
    </row>
    <row r="9" spans="1:5" ht="20.25" customHeight="1" thickBot="1">
      <c r="A9" s="14" t="s">
        <v>6</v>
      </c>
      <c r="B9" s="14">
        <v>1217</v>
      </c>
      <c r="C9" s="14">
        <v>567</v>
      </c>
      <c r="D9" s="14">
        <v>985</v>
      </c>
      <c r="E9" s="14">
        <v>225</v>
      </c>
    </row>
    <row r="10" spans="1:5" ht="20.25" customHeight="1" thickBot="1">
      <c r="A10" s="5" t="s">
        <v>28</v>
      </c>
      <c r="B10" s="5">
        <v>2510</v>
      </c>
      <c r="C10" s="5">
        <v>160</v>
      </c>
      <c r="D10" s="5">
        <v>264</v>
      </c>
      <c r="E10" s="5">
        <v>264</v>
      </c>
    </row>
  </sheetData>
  <mergeCells count="1">
    <mergeCell ref="A3:E3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Vistas por Año</vt:lpstr>
      <vt:lpstr>Analisis por Año</vt:lpstr>
      <vt:lpstr>Datos</vt:lpstr>
      <vt:lpstr>Ranking Global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Fleischer</dc:creator>
  <cp:lastModifiedBy>Marta</cp:lastModifiedBy>
  <cp:lastPrinted>2020-04-05T23:06:07Z</cp:lastPrinted>
  <dcterms:created xsi:type="dcterms:W3CDTF">2020-04-03T18:52:12Z</dcterms:created>
  <dcterms:modified xsi:type="dcterms:W3CDTF">2021-12-04T20:31:52Z</dcterms:modified>
</cp:coreProperties>
</file>